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'Sheet'!$A$1:$U$50</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7">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png" Id="rId4"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10</col>
      <colOff>0</colOff>
      <row>27</row>
      <rowOff>0</rowOff>
    </from>
    <ext cx="2952750" cy="1581150"/>
    <pic>
      <nvPicPr>
        <cNvPr id="3" name="Image 3" descr="Picture"/>
        <cNvPicPr/>
      </nvPicPr>
      <blipFill>
        <a:blip cstate="print" r:embed="rId3"/>
        <a:stretch>
          <a:fillRect/>
        </a:stretch>
      </blipFill>
      <spPr>
        <a:prstGeom prst="rect"/>
      </spPr>
    </pic>
    <clientData/>
  </oneCellAnchor>
  <oneCellAnchor>
    <from>
      <col>14</col>
      <colOff>0</colOff>
      <row>42</row>
      <rowOff>0</rowOff>
    </from>
    <ext cx="476250" cy="400050"/>
    <pic>
      <nvPicPr>
        <cNvPr id="4" name="Image 4" descr="Picture"/>
        <cNvPicPr/>
      </nvPicPr>
      <blipFill>
        <a:blip cstate="print" r:embed="rId4"/>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3"/>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ТОВ "Автодеталі"</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15.310C α=60° R=4,0 H=120,0
L = 100</t>
        </is>
      </c>
      <c r="E17" s="10" t="n"/>
      <c r="F17" s="16" t="inlineStr">
        <is>
          <t xml:space="preserve">15.310C Пуансон з штіфтом Trumpf  α=60° R=4,0 мм H=120,0 мм;
Граничне навантаження 130Т/М;
Матеріал 42CrMo4;
Індукційне гартування поверхонь зношування (52-55 HRC);
Довжина L = 100 мм                                                                                                                                                                          </t>
        </is>
      </c>
      <c r="G17" s="8" t="n"/>
      <c r="H17" s="8" t="n"/>
      <c r="I17" s="17">
        <f>J17*K17</f>
        <v/>
      </c>
      <c r="J17" s="17" t="n">
        <v>2.4</v>
      </c>
      <c r="K17" s="18" t="n">
        <v>1</v>
      </c>
      <c r="L17" s="17">
        <f>92*((100-35.0)/100)</f>
        <v/>
      </c>
      <c r="M17" s="17">
        <f>L17*K17</f>
        <v/>
      </c>
      <c r="N17" s="19">
        <f>((M17*100)/151.45)/100</f>
        <v/>
      </c>
      <c r="O17" s="20">
        <f>Q17/39.81</f>
        <v/>
      </c>
      <c r="P17" s="20">
        <f>O17*K17</f>
        <v/>
      </c>
      <c r="Q17" s="20">
        <f>R17/K17</f>
        <v/>
      </c>
      <c r="R17" s="20">
        <f>12582.22*N17</f>
        <v/>
      </c>
      <c r="S17" s="21">
        <f>T17/K17</f>
        <v/>
      </c>
      <c r="T17" s="19">
        <f>R24*(5/6)*N17</f>
        <v/>
      </c>
    </row>
    <row r="18" ht="150" customHeight="1">
      <c r="B18" s="14" t="n">
        <v>2</v>
      </c>
      <c r="C18" s="8" t="n"/>
      <c r="D18" s="15" t="inlineStr">
        <is>
          <t>15.310CX Push Button α=60° R=4,0 H=120,0
L = 100</t>
        </is>
      </c>
      <c r="E18" s="10" t="n"/>
      <c r="F18" s="16" t="inlineStr">
        <is>
          <t xml:space="preserve">15.310CX Пуансон з фіксатором кнопкою Trumpf  α=60° R=4,0 мм H=120,0 мм;
Граничне навантаження 130Т/М;
Матеріал 42CrMo4;
Індукційне гартування поверхонь зношування (52-55 HRC);
Довжина L = 100 мм                                                                                                                                                                          </t>
        </is>
      </c>
      <c r="G18" s="8" t="n"/>
      <c r="H18" s="8" t="n"/>
      <c r="I18" s="17">
        <f>J18*K18</f>
        <v/>
      </c>
      <c r="J18" s="17" t="n">
        <v>2.4</v>
      </c>
      <c r="K18" s="18" t="n">
        <v>1</v>
      </c>
      <c r="L18" s="17">
        <f>141*((100-35.0)/100)</f>
        <v/>
      </c>
      <c r="M18" s="17">
        <f>L18*K18</f>
        <v/>
      </c>
      <c r="N18" s="19">
        <f>((M18*100)/151.45)/100</f>
        <v/>
      </c>
      <c r="O18" s="20">
        <f>Q18/39.81</f>
        <v/>
      </c>
      <c r="P18" s="20">
        <f>O18*K18</f>
        <v/>
      </c>
      <c r="Q18" s="20">
        <f>R18/K18</f>
        <v/>
      </c>
      <c r="R18" s="20">
        <f>12582.22*N18</f>
        <v/>
      </c>
      <c r="S18" s="21">
        <f>T18/K18</f>
        <v/>
      </c>
      <c r="T18" s="19">
        <f>R24*(5/6)*N18</f>
        <v/>
      </c>
    </row>
    <row r="19">
      <c r="B19" s="8" t="n"/>
      <c r="C19" s="8" t="n"/>
      <c r="D19" s="10" t="n"/>
      <c r="E19" s="10" t="n"/>
      <c r="F19" s="8" t="n"/>
      <c r="G19" s="8" t="n"/>
      <c r="H19" s="8" t="n"/>
      <c r="I19" s="22">
        <f>SUM(I17:I18)</f>
        <v/>
      </c>
      <c r="J19" s="10" t="n"/>
      <c r="K19" s="8" t="n"/>
      <c r="L19" s="10" t="n"/>
      <c r="M19" s="10" t="n"/>
      <c r="N19" s="10" t="n"/>
      <c r="O19" s="8" t="n"/>
      <c r="P19" s="8" t="n"/>
      <c r="Q19" s="8" t="n"/>
      <c r="R19" s="8" t="n"/>
      <c r="S19" s="13" t="n"/>
      <c r="T19" s="10" t="n"/>
    </row>
    <row r="20">
      <c r="B20" s="8" t="n"/>
      <c r="C20" s="8" t="n"/>
      <c r="F20" s="23" t="inlineStr">
        <is>
          <t>Разом</t>
        </is>
      </c>
      <c r="G20" s="8" t="n"/>
      <c r="H20" s="8" t="n"/>
      <c r="I20" s="8" t="n"/>
      <c r="J20" s="8" t="n"/>
      <c r="K20" s="8" t="n"/>
      <c r="L20" s="8" t="n"/>
      <c r="M20" s="8" t="n"/>
      <c r="N20" s="8" t="n"/>
      <c r="O20" s="8" t="n"/>
      <c r="P20" s="20">
        <f>SUM(P17:P18)</f>
        <v/>
      </c>
      <c r="Q20" s="24" t="n"/>
      <c r="R20" s="20">
        <f>SUM(R17:R18)</f>
        <v/>
      </c>
      <c r="T20" s="21">
        <f>SUM(T17:T18)</f>
        <v/>
      </c>
    </row>
    <row r="21">
      <c r="B21" s="8" t="n"/>
      <c r="C21" s="8" t="n"/>
      <c r="F21" s="23" t="inlineStr">
        <is>
          <t>ПДВ</t>
        </is>
      </c>
      <c r="G21" s="8" t="n"/>
      <c r="H21" s="8" t="n"/>
      <c r="I21" s="8" t="n"/>
      <c r="J21" s="8" t="n"/>
      <c r="K21" s="8" t="n"/>
      <c r="L21" s="8" t="n"/>
      <c r="M21" s="8" t="n"/>
      <c r="N21" s="8" t="n"/>
      <c r="O21" s="8" t="n"/>
      <c r="P21" s="20">
        <f>P20*0.2</f>
        <v/>
      </c>
      <c r="Q21" s="24" t="n"/>
      <c r="R21" s="20">
        <f>R20*0.2</f>
        <v/>
      </c>
      <c r="T21" s="21">
        <f>T20*0.2</f>
        <v/>
      </c>
    </row>
    <row r="22">
      <c r="B22" s="8" t="n"/>
      <c r="C22" s="8" t="n"/>
      <c r="F22" s="23" t="inlineStr">
        <is>
          <t>Вартість разом з ПДВ</t>
        </is>
      </c>
      <c r="G22" s="8" t="n"/>
      <c r="H22" s="8" t="n"/>
      <c r="I22" s="8" t="n"/>
      <c r="J22" s="8" t="n"/>
      <c r="K22" s="8" t="n"/>
      <c r="L22" s="8" t="n"/>
      <c r="M22" s="8" t="n"/>
      <c r="N22" s="8" t="n"/>
      <c r="O22" s="8" t="n"/>
      <c r="P22" s="20">
        <f>P21+P20</f>
        <v/>
      </c>
      <c r="Q22" s="24" t="n"/>
      <c r="R22" s="20">
        <f>R21+R20</f>
        <v/>
      </c>
      <c r="T22" s="21">
        <f>T21+T20</f>
        <v/>
      </c>
    </row>
    <row r="23">
      <c r="B23" s="8" t="n"/>
      <c r="C23" s="8" t="n"/>
      <c r="F23" s="25" t="inlineStr">
        <is>
          <t>Вартість доставки до складу у місті Київ</t>
        </is>
      </c>
      <c r="G23" s="8" t="n"/>
      <c r="H23" s="8" t="n"/>
      <c r="I23" s="8" t="n"/>
      <c r="J23" s="8" t="n"/>
      <c r="K23" s="8" t="n"/>
      <c r="L23" s="8" t="n"/>
      <c r="M23" s="8" t="n"/>
      <c r="N23" s="8" t="n"/>
      <c r="O23" s="8" t="n"/>
      <c r="P23" s="26">
        <f>R23/39.81</f>
        <v/>
      </c>
      <c r="Q23" s="8" t="n"/>
      <c r="R23" s="26">
        <f>13615.02</f>
        <v/>
      </c>
    </row>
    <row r="24">
      <c r="B24" s="8" t="n"/>
      <c r="C24" s="8" t="n"/>
      <c r="F24" s="25" t="inlineStr">
        <is>
          <t>Загальна вартість</t>
        </is>
      </c>
      <c r="G24" s="8" t="n"/>
      <c r="H24" s="8" t="n"/>
      <c r="I24" s="8" t="n"/>
      <c r="J24" s="8" t="n"/>
      <c r="K24" s="8" t="n"/>
      <c r="L24" s="8" t="n"/>
      <c r="M24" s="8" t="n"/>
      <c r="N24" s="8" t="n"/>
      <c r="O24" s="8" t="n"/>
      <c r="P24" s="26">
        <f>P23+P22</f>
        <v/>
      </c>
      <c r="Q24" s="24" t="n"/>
      <c r="R24" s="26">
        <f>R23+R22</f>
        <v/>
      </c>
    </row>
    <row r="25" ht="9.880000000000001" customHeight="1"/>
    <row r="26" ht="9.880000000000001" customHeight="1">
      <c r="B26" s="27" t="inlineStr">
        <is>
          <t>1. Умови оплати згідно з договором.</t>
        </is>
      </c>
    </row>
    <row r="27" ht="9.880000000000001" customHeight="1">
      <c r="B27" s="27" t="inlineStr">
        <is>
          <t>2. Термін доставки</t>
        </is>
      </c>
    </row>
    <row r="28" ht="9.880000000000001" customHeight="1">
      <c r="B28" s="27"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29" ht="22.04" customHeight="1">
      <c r="B29" s="27"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0" ht="22.8" customHeight="1">
      <c r="B30" s="27"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1" ht="9.120000000000001" customHeight="1"/>
    <row r="32" ht="9.880000000000001" customHeight="1">
      <c r="B32" s="28" t="inlineStr">
        <is>
          <t>З повагою,</t>
        </is>
      </c>
    </row>
    <row r="33" ht="10.64" customHeight="1">
      <c r="B33" s="29" t="inlineStr">
        <is>
          <t>Бичевий Віталій</t>
        </is>
      </c>
    </row>
    <row r="34" ht="15.96" customHeight="1">
      <c r="B34" s="30" t="inlineStr">
        <is>
          <t>Інженер-технолог 
ТОВ "ВЕКТОРТУЛ"</t>
        </is>
      </c>
    </row>
    <row r="35" ht="10.64" customHeight="1">
      <c r="B35" s="31" t="inlineStr">
        <is>
          <t>+38 044 587 78 38</t>
        </is>
      </c>
    </row>
    <row r="36" ht="10.64" customHeight="1">
      <c r="B36" s="32" t="inlineStr">
        <is>
          <t>vd@vectortool.com.ua</t>
        </is>
      </c>
    </row>
    <row r="37" ht="3.04" customHeight="1"/>
    <row r="38" ht="12.92" customHeight="1">
      <c r="B38" s="33" t="inlineStr">
        <is>
          <t>Ми високо цінуємо  спільну роботу з компанією Автодеталі,прагнемо до задоволення ваших виробничих потреб.</t>
        </is>
      </c>
    </row>
    <row r="39" ht="12.92" customHeight="1">
      <c r="B39" s="33"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0" ht="3.04" customHeight="1"/>
    <row r="41" ht="12.92" customHeight="1">
      <c r="B41" s="34" t="inlineStr">
        <is>
          <t>Бажаю  Вам  і компанії успіху і процвітання!</t>
        </is>
      </c>
    </row>
    <row r="42" ht="1.52" customHeight="1"/>
    <row r="43" ht="15.96" customHeight="1">
      <c r="H43" s="35" t="inlineStr">
        <is>
          <t>Директор, ТОВ "Вектортул"</t>
        </is>
      </c>
      <c r="P43" s="36" t="inlineStr">
        <is>
          <t>Сліпченко Віктор Миколайович</t>
        </is>
      </c>
    </row>
    <row r="44" ht="15.96" customHeight="1"/>
    <row r="45" ht="15.96" customHeight="1"/>
    <row r="46" ht="15.96" customHeight="1"/>
    <row r="47" ht="15.96" customHeight="1"/>
    <row r="48" ht="15.96" customHeight="1"/>
    <row r="49" ht="15.96" customHeight="1"/>
    <row r="50" ht="18.24" customHeight="1"/>
  </sheetData>
  <mergeCells count="22">
    <mergeCell ref="F22:O22"/>
    <mergeCell ref="B39:P39"/>
    <mergeCell ref="B8:P8"/>
    <mergeCell ref="B29:P29"/>
    <mergeCell ref="B38:P38"/>
    <mergeCell ref="B12:P12"/>
    <mergeCell ref="B28:J28"/>
    <mergeCell ref="B20:B24"/>
    <mergeCell ref="O10:R10"/>
    <mergeCell ref="P43:R43"/>
    <mergeCell ref="B30:P30"/>
    <mergeCell ref="B34:F34"/>
    <mergeCell ref="B41:P41"/>
    <mergeCell ref="F21:O21"/>
    <mergeCell ref="F24:O24"/>
    <mergeCell ref="B26:P26"/>
    <mergeCell ref="F20:O20"/>
    <mergeCell ref="C20:C24"/>
    <mergeCell ref="B33:F33"/>
    <mergeCell ref="B27:P27"/>
    <mergeCell ref="B32:F32"/>
    <mergeCell ref="F23:O23"/>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2023-11-20T13:56:10Z</dcterms:created>
  <dcterms:modified xsi:type="dcterms:W3CDTF">2023-11-20T13:56:15Z</dcterms:modified>
</cp:coreProperties>
</file>